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20" activeTab="3"/>
  </bookViews>
  <sheets>
    <sheet name="I Եռամսյակ" sheetId="1" r:id="rId1"/>
    <sheet name="I կիսամյակ" sheetId="21" r:id="rId2"/>
    <sheet name="9 ամիս1" sheetId="22" r:id="rId3"/>
    <sheet name="Տարի" sheetId="23" r:id="rId4"/>
  </sheets>
  <calcPr calcId="162913"/>
</workbook>
</file>

<file path=xl/calcChain.xml><?xml version="1.0" encoding="utf-8"?>
<calcChain xmlns="http://schemas.openxmlformats.org/spreadsheetml/2006/main">
  <c r="D24" i="23" l="1"/>
  <c r="C24" i="23"/>
  <c r="B24" i="23"/>
  <c r="C19" i="23"/>
  <c r="C41" i="23" l="1"/>
  <c r="C35" i="23"/>
  <c r="D30" i="23"/>
  <c r="B41" i="23"/>
  <c r="B42" i="23" s="1"/>
  <c r="B35" i="23"/>
  <c r="C42" i="23" l="1"/>
  <c r="C14" i="23" l="1"/>
  <c r="B14" i="23"/>
  <c r="B19" i="23" s="1"/>
  <c r="D40" i="23"/>
  <c r="D39" i="23"/>
  <c r="D38" i="23"/>
  <c r="D37" i="23"/>
  <c r="D36" i="23"/>
  <c r="D35" i="23"/>
  <c r="D34" i="23"/>
  <c r="D33" i="23"/>
  <c r="D32" i="23"/>
  <c r="D31" i="23"/>
  <c r="D18" i="23"/>
  <c r="D17" i="23"/>
  <c r="D16" i="23"/>
  <c r="D15" i="23"/>
  <c r="E14" i="23"/>
  <c r="D23" i="23"/>
  <c r="D22" i="23"/>
  <c r="D21" i="23"/>
  <c r="D20" i="23"/>
  <c r="D13" i="23"/>
  <c r="D12" i="23"/>
  <c r="E11" i="23"/>
  <c r="D11" i="23"/>
  <c r="D10" i="23"/>
  <c r="D9" i="23"/>
  <c r="E19" i="23" l="1"/>
  <c r="D19" i="23"/>
  <c r="D42" i="23"/>
  <c r="D14" i="23"/>
  <c r="D41" i="23"/>
  <c r="C33" i="22"/>
  <c r="C39" i="22" l="1"/>
  <c r="B40" i="22"/>
  <c r="D24" i="21"/>
  <c r="B18" i="22"/>
  <c r="C11" i="22"/>
  <c r="B11" i="22"/>
  <c r="C9" i="22"/>
  <c r="C23" i="22" s="1"/>
  <c r="B9" i="22"/>
  <c r="B23" i="22" s="1"/>
  <c r="D39" i="22"/>
  <c r="D38" i="22"/>
  <c r="D37" i="22"/>
  <c r="D36" i="22"/>
  <c r="D35" i="22"/>
  <c r="D34" i="22"/>
  <c r="D32" i="22"/>
  <c r="D31" i="22"/>
  <c r="D30" i="22"/>
  <c r="D29" i="22"/>
  <c r="D28" i="22"/>
  <c r="D24" i="22"/>
  <c r="E23" i="22"/>
  <c r="D22" i="22"/>
  <c r="D21" i="22"/>
  <c r="D20" i="22"/>
  <c r="D19" i="22"/>
  <c r="E18" i="22"/>
  <c r="D18" i="22"/>
  <c r="D17" i="22"/>
  <c r="D16" i="22"/>
  <c r="D15" i="22"/>
  <c r="D14" i="22"/>
  <c r="D13" i="22"/>
  <c r="D12" i="22"/>
  <c r="E11" i="22"/>
  <c r="D11" i="22"/>
  <c r="D10" i="22"/>
  <c r="D9" i="22"/>
  <c r="D23" i="22" l="1"/>
  <c r="D33" i="22"/>
  <c r="C40" i="22"/>
  <c r="D40" i="22" s="1"/>
  <c r="D29" i="21"/>
  <c r="D30" i="21"/>
  <c r="D31" i="21"/>
  <c r="D32" i="21"/>
  <c r="D33" i="21"/>
  <c r="D34" i="21"/>
  <c r="D35" i="21"/>
  <c r="D36" i="21"/>
  <c r="D37" i="21"/>
  <c r="D38" i="21"/>
  <c r="C39" i="21"/>
  <c r="D39" i="21" s="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C23" i="21"/>
  <c r="C40" i="21" l="1"/>
  <c r="B23" i="21"/>
  <c r="D23" i="21" s="1"/>
  <c r="B40" i="21" l="1"/>
  <c r="D40" i="21" s="1"/>
  <c r="D28" i="21"/>
  <c r="E18" i="21"/>
  <c r="E11" i="21"/>
  <c r="E23" i="21" s="1"/>
  <c r="D9" i="21"/>
  <c r="C30" i="1" l="1"/>
  <c r="D21" i="1"/>
  <c r="C21" i="1"/>
  <c r="B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B37" i="1"/>
  <c r="D37" i="1" s="1"/>
  <c r="C37" i="1"/>
  <c r="D35" i="1"/>
  <c r="D34" i="1"/>
  <c r="D33" i="1"/>
  <c r="D32" i="1"/>
  <c r="D31" i="1"/>
  <c r="D30" i="1"/>
  <c r="D29" i="1"/>
  <c r="D28" i="1"/>
  <c r="D27" i="1"/>
  <c r="D26" i="1"/>
  <c r="D22" i="1"/>
  <c r="E16" i="1"/>
  <c r="E9" i="1"/>
  <c r="E21" i="1" s="1"/>
  <c r="D36" i="1" l="1"/>
</calcChain>
</file>

<file path=xl/sharedStrings.xml><?xml version="1.0" encoding="utf-8"?>
<sst xmlns="http://schemas.openxmlformats.org/spreadsheetml/2006/main" count="171" uniqueCount="48">
  <si>
    <t>Եկամտային մաս.</t>
  </si>
  <si>
    <t>հազար դրամ</t>
  </si>
  <si>
    <t>Եկամտատեսակ</t>
  </si>
  <si>
    <t>Կատարման տոկոս</t>
  </si>
  <si>
    <t>Գույքահարկ</t>
  </si>
  <si>
    <t>Տեղական տուրքեր</t>
  </si>
  <si>
    <t>Պետական բյուջեից ֆինանսական համահարթեցման սկզբունքով տրամադրվող դոտացիաներ</t>
  </si>
  <si>
    <t>Ծախսային մաս</t>
  </si>
  <si>
    <t>Դրամով վճարվող աշխատավարձեր և հավելավճարներ</t>
  </si>
  <si>
    <t xml:space="preserve"> Էներգետիկ  ծառայություններ</t>
  </si>
  <si>
    <t>Կապի ծառայություններ</t>
  </si>
  <si>
    <t>Դրամաշնորհներ</t>
  </si>
  <si>
    <t>Սոցիալական նպաստներ և կենսաթոշակներ</t>
  </si>
  <si>
    <t>Այլ ծախսեր</t>
  </si>
  <si>
    <t>Շենքների և շինությունների կապիտալ վերանորոգում, շինարարություն</t>
  </si>
  <si>
    <t>Մեքենաներ և սարքավորումներ, այլ հիմնական միջոցներ</t>
  </si>
  <si>
    <t>ԱՇԽԱՏԱԿԱԶՄԻ  ՔԱՐՏՈՒՂԱՐ՝                    ԳԵՎՈՐԳ  ՍԻՄՈՆՅԱՆ</t>
  </si>
  <si>
    <t>Պետական բյուջեից համայնքի վարչական բյուջեին տրամադրվող այլ դոտացիաներ</t>
  </si>
  <si>
    <t>Ընդամենը</t>
  </si>
  <si>
    <t>Կապիտալ ներքին պաշտոնական դրամաշնորհներ՝ ստացված կառավարման այլ մակարդակներից</t>
  </si>
  <si>
    <t>Ապահովագրական ծախսեր</t>
  </si>
  <si>
    <t>Հողի վարձավճար համայնքների վարչական տարածքներում գտնվող հողի համար</t>
  </si>
  <si>
    <t>Գույքի վարձակալությունից եկամուտներ</t>
  </si>
  <si>
    <t>Արտադպրոցական դաստիարակություն</t>
  </si>
  <si>
    <t>Այլ հիմնական միջոցների իրացումից մուտքեր</t>
  </si>
  <si>
    <t>Աղբահանության, խմելու ջրի և ոռոգման ջրի վճարներ</t>
  </si>
  <si>
    <t>Մանկապարտեզի ծնողական վճարներ</t>
  </si>
  <si>
    <r>
      <rPr>
        <b/>
        <sz val="12"/>
        <color theme="1"/>
        <rFont val="GHEA Grapalat"/>
        <family val="3"/>
      </rPr>
      <t>Այլ եկամուտներ</t>
    </r>
    <r>
      <rPr>
        <sz val="12"/>
        <color theme="1"/>
        <rFont val="GHEA Grapalat"/>
        <family val="3"/>
      </rPr>
      <t>/օրենքով և իրավական այլ ակտերով սահմանված` համայնքի բյուջե մուտքագրման ենթակա այլ եկամուտներ/</t>
    </r>
  </si>
  <si>
    <t>Պետական բյուջեից տրամադրվող նպատակային հատկացումներ/սուբվենցիաներ/</t>
  </si>
  <si>
    <t>Նախագծահետազոտական ծախսեր</t>
  </si>
  <si>
    <t>Պայմանագրային ծառայությունների և ապրանքների ձեռք բերում</t>
  </si>
  <si>
    <t>Անշարժ գույքի հարկ համայնքների վարչական տարածքներում գտնվող հողի համար</t>
  </si>
  <si>
    <t>Նվիր, ժառանգ. իրավ-ով ֆիզ. անձ. և կազմակերպ-ից</t>
  </si>
  <si>
    <t>Նախատեսված</t>
  </si>
  <si>
    <t xml:space="preserve">Կատարողական </t>
  </si>
  <si>
    <t>ՉԱՐՏԱԴՐՎԱԾ ԱԿՏԻՎՆԵՐԻ ԻՐԱՑՈՒՄԻՑ  /Հողի օտարումից/ՄՈՒՏՔԵՐ</t>
  </si>
  <si>
    <t>Գործուղումների և շրջագայությունների ծախսեր</t>
  </si>
  <si>
    <t xml:space="preserve">Նախատեսված  </t>
  </si>
  <si>
    <t xml:space="preserve">2022թ առաջին եռամսյակ  </t>
  </si>
  <si>
    <t>2022թ առաջին կիսամյակ</t>
  </si>
  <si>
    <t xml:space="preserve">Հավելված Արենի համայնքի ավագանու 08.07.2022թ-ի թիվ 79 ա որոշման </t>
  </si>
  <si>
    <t>Նվիր., ժառանգ. Իրավ. ֆիզ. անձ. և կազմակերպ.-ից</t>
  </si>
  <si>
    <t>ԱՇԽԱՏԱԿԱԶՄԻ  ՔԱՐՏՈՒՂԱՐ՝                                        ԳԵՎՈՐԳ  ՍԻՄՈՆՅԱՆ</t>
  </si>
  <si>
    <t>2022թ 9 ամիս</t>
  </si>
  <si>
    <t xml:space="preserve">2022թ </t>
  </si>
  <si>
    <t>Ընդամենը սեփական եկամուտներ</t>
  </si>
  <si>
    <t>Ընդամենը եկամուտներ</t>
  </si>
  <si>
    <t xml:space="preserve">Հավելված Արենի համայնքի ավագանու 15.03.2023թ-ի թիվ 24 ա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</si>
</sst>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rgb="FFFF0000"/>
      <name val="GHEA Grapalat"/>
      <family val="3"/>
    </font>
    <font>
      <sz val="12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/>
    <xf numFmtId="164" fontId="2" fillId="0" borderId="2" xfId="0" applyNumberFormat="1" applyFont="1" applyBorder="1"/>
    <xf numFmtId="164" fontId="1" fillId="0" borderId="0" xfId="0" applyNumberFormat="1" applyFont="1"/>
    <xf numFmtId="0" fontId="1" fillId="0" borderId="4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164" fontId="4" fillId="0" borderId="4" xfId="0" applyNumberFormat="1" applyFont="1" applyBorder="1"/>
    <xf numFmtId="0" fontId="4" fillId="0" borderId="4" xfId="0" applyFont="1" applyBorder="1" applyAlignment="1">
      <alignment vertical="center" wrapText="1"/>
    </xf>
    <xf numFmtId="164" fontId="4" fillId="2" borderId="4" xfId="0" applyNumberFormat="1" applyFont="1" applyFill="1" applyBorder="1"/>
    <xf numFmtId="0" fontId="4" fillId="2" borderId="4" xfId="0" applyFont="1" applyFill="1" applyBorder="1" applyAlignment="1">
      <alignment vertical="center" wrapText="1"/>
    </xf>
    <xf numFmtId="164" fontId="4" fillId="2" borderId="1" xfId="0" applyNumberFormat="1" applyFont="1" applyFill="1" applyBorder="1"/>
    <xf numFmtId="0" fontId="4" fillId="2" borderId="0" xfId="0" applyFont="1" applyFill="1"/>
    <xf numFmtId="164" fontId="2" fillId="0" borderId="1" xfId="0" applyNumberFormat="1" applyFont="1" applyBorder="1"/>
    <xf numFmtId="164" fontId="4" fillId="0" borderId="4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/>
    <xf numFmtId="0" fontId="5" fillId="0" borderId="1" xfId="0" applyFont="1" applyBorder="1" applyAlignment="1">
      <alignment vertical="center" wrapText="1"/>
    </xf>
    <xf numFmtId="164" fontId="3" fillId="2" borderId="4" xfId="0" applyNumberFormat="1" applyFont="1" applyFill="1" applyBorder="1"/>
    <xf numFmtId="164" fontId="6" fillId="2" borderId="4" xfId="0" applyNumberFormat="1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1" fontId="6" fillId="2" borderId="4" xfId="0" applyNumberFormat="1" applyFont="1" applyFill="1" applyBorder="1"/>
    <xf numFmtId="1" fontId="2" fillId="0" borderId="2" xfId="0" applyNumberFormat="1" applyFont="1" applyBorder="1"/>
    <xf numFmtId="1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2" sqref="A2:D37"/>
    </sheetView>
  </sheetViews>
  <sheetFormatPr defaultRowHeight="17.25" x14ac:dyDescent="0.3"/>
  <cols>
    <col min="1" max="1" width="56.42578125" style="1" customWidth="1"/>
    <col min="2" max="2" width="15.28515625" style="1" customWidth="1"/>
    <col min="3" max="3" width="19.140625" style="1" customWidth="1"/>
    <col min="4" max="4" width="13.85546875" style="1" customWidth="1"/>
    <col min="5" max="5" width="12.7109375" style="1" hidden="1" customWidth="1"/>
    <col min="6" max="6" width="9.140625" style="1"/>
    <col min="7" max="7" width="16.28515625" style="1" customWidth="1"/>
    <col min="8" max="8" width="9.140625" style="1"/>
    <col min="9" max="9" width="9.85546875" style="1" bestFit="1" customWidth="1"/>
    <col min="10" max="16384" width="9.140625" style="1"/>
  </cols>
  <sheetData>
    <row r="1" spans="1:5" ht="9" customHeight="1" x14ac:dyDescent="0.3">
      <c r="A1" s="5"/>
      <c r="B1" s="5"/>
      <c r="C1" s="5"/>
      <c r="D1" s="5"/>
    </row>
    <row r="2" spans="1:5" x14ac:dyDescent="0.3">
      <c r="A2" s="37" t="s">
        <v>38</v>
      </c>
      <c r="B2" s="37"/>
      <c r="C2" s="37"/>
      <c r="D2" s="37"/>
    </row>
    <row r="3" spans="1:5" ht="8.25" customHeight="1" x14ac:dyDescent="0.3">
      <c r="A3" s="36"/>
      <c r="B3" s="36"/>
      <c r="C3" s="36"/>
      <c r="D3" s="36"/>
    </row>
    <row r="4" spans="1:5" ht="9" customHeight="1" x14ac:dyDescent="0.3"/>
    <row r="5" spans="1:5" x14ac:dyDescent="0.3">
      <c r="A5" s="1" t="s">
        <v>0</v>
      </c>
      <c r="C5" s="1" t="s">
        <v>1</v>
      </c>
    </row>
    <row r="6" spans="1:5" s="4" customFormat="1" ht="32.25" customHeight="1" x14ac:dyDescent="0.25">
      <c r="A6" s="2" t="s">
        <v>2</v>
      </c>
      <c r="B6" s="3" t="s">
        <v>33</v>
      </c>
      <c r="C6" s="3" t="s">
        <v>34</v>
      </c>
      <c r="D6" s="3" t="s">
        <v>3</v>
      </c>
    </row>
    <row r="7" spans="1:5" ht="34.5" x14ac:dyDescent="0.3">
      <c r="A7" s="3" t="s">
        <v>31</v>
      </c>
      <c r="B7" s="18">
        <v>1275.5999999999999</v>
      </c>
      <c r="C7" s="18">
        <v>2579.8820000000001</v>
      </c>
      <c r="D7" s="6">
        <f>C7/B7*100</f>
        <v>202.24851050486046</v>
      </c>
      <c r="E7" s="1">
        <v>21485.599999999999</v>
      </c>
    </row>
    <row r="8" spans="1:5" ht="34.5" x14ac:dyDescent="0.3">
      <c r="A8" s="3" t="s">
        <v>21</v>
      </c>
      <c r="B8" s="18">
        <v>3287</v>
      </c>
      <c r="C8" s="18">
        <v>4844.1989999999996</v>
      </c>
      <c r="D8" s="6">
        <f t="shared" ref="D8:D20" si="0">C8/B8*100</f>
        <v>147.3744752053544</v>
      </c>
      <c r="E8" s="1">
        <v>16585</v>
      </c>
    </row>
    <row r="9" spans="1:5" x14ac:dyDescent="0.3">
      <c r="A9" s="3" t="s">
        <v>4</v>
      </c>
      <c r="B9" s="18">
        <v>7742</v>
      </c>
      <c r="C9" s="18">
        <v>11175.249</v>
      </c>
      <c r="D9" s="6">
        <f t="shared" si="0"/>
        <v>144.34576336863861</v>
      </c>
      <c r="E9" s="1">
        <f>48247.9+974.7</f>
        <v>49222.6</v>
      </c>
    </row>
    <row r="10" spans="1:5" x14ac:dyDescent="0.3">
      <c r="A10" s="3" t="s">
        <v>5</v>
      </c>
      <c r="B10" s="18">
        <v>507</v>
      </c>
      <c r="C10" s="18">
        <v>1877.6</v>
      </c>
      <c r="D10" s="6">
        <f t="shared" si="0"/>
        <v>370.33530571992111</v>
      </c>
      <c r="E10" s="1">
        <v>3672</v>
      </c>
    </row>
    <row r="11" spans="1:5" x14ac:dyDescent="0.3">
      <c r="A11" s="3" t="s">
        <v>22</v>
      </c>
      <c r="B11" s="18">
        <v>276</v>
      </c>
      <c r="C11" s="18">
        <v>236</v>
      </c>
      <c r="D11" s="6">
        <f t="shared" si="0"/>
        <v>85.507246376811594</v>
      </c>
      <c r="E11" s="1">
        <v>1130</v>
      </c>
    </row>
    <row r="12" spans="1:5" ht="51.75" x14ac:dyDescent="0.3">
      <c r="A12" s="3" t="s">
        <v>6</v>
      </c>
      <c r="B12" s="23">
        <v>84448.1</v>
      </c>
      <c r="C12" s="18">
        <v>84448.1</v>
      </c>
      <c r="D12" s="6">
        <f t="shared" si="0"/>
        <v>100</v>
      </c>
    </row>
    <row r="13" spans="1:5" ht="34.5" x14ac:dyDescent="0.3">
      <c r="A13" s="3" t="s">
        <v>17</v>
      </c>
      <c r="B13" s="23">
        <v>513.20000000000005</v>
      </c>
      <c r="C13" s="18">
        <v>513.20000000000005</v>
      </c>
      <c r="D13" s="6">
        <f t="shared" si="0"/>
        <v>100</v>
      </c>
    </row>
    <row r="14" spans="1:5" ht="34.5" x14ac:dyDescent="0.3">
      <c r="A14" s="3" t="s">
        <v>28</v>
      </c>
      <c r="B14" s="21">
        <v>134.69999999999999</v>
      </c>
      <c r="C14" s="19">
        <v>134.69999999999999</v>
      </c>
      <c r="D14" s="6">
        <f t="shared" si="0"/>
        <v>100</v>
      </c>
    </row>
    <row r="15" spans="1:5" s="16" customFormat="1" ht="39.75" customHeight="1" x14ac:dyDescent="0.3">
      <c r="A15" s="20" t="s">
        <v>19</v>
      </c>
      <c r="B15" s="21">
        <v>13122.357</v>
      </c>
      <c r="C15" s="19">
        <v>13122.357</v>
      </c>
      <c r="D15" s="6">
        <f t="shared" si="0"/>
        <v>100</v>
      </c>
    </row>
    <row r="16" spans="1:5" ht="34.5" x14ac:dyDescent="0.3">
      <c r="A16" s="12" t="s">
        <v>25</v>
      </c>
      <c r="B16" s="19">
        <v>1816</v>
      </c>
      <c r="C16" s="19">
        <v>2491.5990000000002</v>
      </c>
      <c r="D16" s="6">
        <f t="shared" si="0"/>
        <v>137.20258810572687</v>
      </c>
      <c r="E16" s="1">
        <f>6362+11375</f>
        <v>17737</v>
      </c>
    </row>
    <row r="17" spans="1:9" ht="20.25" customHeight="1" x14ac:dyDescent="0.3">
      <c r="A17" s="12" t="s">
        <v>26</v>
      </c>
      <c r="B17" s="21">
        <v>0</v>
      </c>
      <c r="C17" s="19">
        <v>0</v>
      </c>
      <c r="D17" s="6"/>
    </row>
    <row r="18" spans="1:9" ht="20.25" customHeight="1" x14ac:dyDescent="0.3">
      <c r="A18" s="12" t="s">
        <v>23</v>
      </c>
      <c r="B18" s="21">
        <v>460</v>
      </c>
      <c r="C18" s="19">
        <v>460</v>
      </c>
      <c r="D18" s="6">
        <f t="shared" si="0"/>
        <v>100</v>
      </c>
      <c r="E18" s="1">
        <v>2400</v>
      </c>
    </row>
    <row r="19" spans="1:9" s="24" customFormat="1" ht="30.75" customHeight="1" x14ac:dyDescent="0.3">
      <c r="A19" s="22" t="s">
        <v>32</v>
      </c>
      <c r="B19" s="21">
        <v>1250</v>
      </c>
      <c r="C19" s="21"/>
      <c r="D19" s="6">
        <f t="shared" si="0"/>
        <v>0</v>
      </c>
    </row>
    <row r="20" spans="1:9" ht="51.75" x14ac:dyDescent="0.3">
      <c r="A20" s="3" t="s">
        <v>27</v>
      </c>
      <c r="B20" s="18">
        <v>300</v>
      </c>
      <c r="C20" s="18">
        <v>4782.49</v>
      </c>
      <c r="D20" s="6">
        <f t="shared" si="0"/>
        <v>1594.1633333333332</v>
      </c>
      <c r="E20" s="1">
        <v>18985</v>
      </c>
    </row>
    <row r="21" spans="1:9" x14ac:dyDescent="0.3">
      <c r="A21" s="2" t="s">
        <v>18</v>
      </c>
      <c r="B21" s="10">
        <f>SUM(B7:B20)</f>
        <v>115131.95700000001</v>
      </c>
      <c r="C21" s="9">
        <f>SUM(C7:C20)</f>
        <v>126665.376</v>
      </c>
      <c r="D21" s="25">
        <f>C21/B21*100</f>
        <v>110.01756532289293</v>
      </c>
      <c r="E21" s="1">
        <f>SUM(E7:E20)</f>
        <v>131217.20000000001</v>
      </c>
    </row>
    <row r="22" spans="1:9" s="24" customFormat="1" ht="29.25" customHeight="1" x14ac:dyDescent="0.3">
      <c r="A22" s="22" t="s">
        <v>35</v>
      </c>
      <c r="B22" s="21">
        <v>30646.184000000001</v>
      </c>
      <c r="C22" s="21">
        <v>30646.184000000001</v>
      </c>
      <c r="D22" s="23">
        <f>C22/B22*100</f>
        <v>100</v>
      </c>
    </row>
    <row r="23" spans="1:9" s="24" customFormat="1" ht="21.75" customHeight="1" x14ac:dyDescent="0.3">
      <c r="A23" s="22" t="s">
        <v>24</v>
      </c>
      <c r="B23" s="21">
        <v>0</v>
      </c>
      <c r="C23" s="21">
        <v>3008.6869999999999</v>
      </c>
      <c r="D23" s="23"/>
    </row>
    <row r="24" spans="1:9" x14ac:dyDescent="0.3">
      <c r="A24" s="4"/>
      <c r="B24" s="11"/>
      <c r="C24" s="11"/>
      <c r="D24" s="11"/>
    </row>
    <row r="25" spans="1:9" ht="29.25" customHeight="1" x14ac:dyDescent="0.3">
      <c r="A25" s="2" t="s">
        <v>7</v>
      </c>
      <c r="B25" s="3" t="s">
        <v>37</v>
      </c>
      <c r="C25" s="3" t="s">
        <v>34</v>
      </c>
      <c r="D25" s="3" t="s">
        <v>3</v>
      </c>
    </row>
    <row r="26" spans="1:9" ht="34.5" x14ac:dyDescent="0.3">
      <c r="A26" s="3" t="s">
        <v>8</v>
      </c>
      <c r="B26" s="14">
        <v>33500</v>
      </c>
      <c r="C26" s="14">
        <v>29723.314999999999</v>
      </c>
      <c r="D26" s="14">
        <f>C26/B26*100</f>
        <v>88.726313432835809</v>
      </c>
    </row>
    <row r="27" spans="1:9" x14ac:dyDescent="0.3">
      <c r="A27" s="12" t="s">
        <v>36</v>
      </c>
      <c r="B27" s="26">
        <v>200</v>
      </c>
      <c r="C27" s="26">
        <v>143.94999999999999</v>
      </c>
      <c r="D27" s="14">
        <f t="shared" ref="D27:D36" si="1">C27/B27*100</f>
        <v>71.974999999999994</v>
      </c>
    </row>
    <row r="28" spans="1:9" ht="23.25" customHeight="1" x14ac:dyDescent="0.3">
      <c r="A28" s="3" t="s">
        <v>9</v>
      </c>
      <c r="B28" s="14">
        <v>7000</v>
      </c>
      <c r="C28" s="14">
        <v>6692.1639999999998</v>
      </c>
      <c r="D28" s="14">
        <f t="shared" si="1"/>
        <v>95.602342857142858</v>
      </c>
    </row>
    <row r="29" spans="1:9" ht="23.25" customHeight="1" x14ac:dyDescent="0.3">
      <c r="A29" s="3" t="s">
        <v>10</v>
      </c>
      <c r="B29" s="14">
        <v>200</v>
      </c>
      <c r="C29" s="14">
        <v>165.81200000000001</v>
      </c>
      <c r="D29" s="14">
        <f t="shared" si="1"/>
        <v>82.906000000000006</v>
      </c>
    </row>
    <row r="30" spans="1:9" s="16" customFormat="1" ht="34.5" x14ac:dyDescent="0.3">
      <c r="A30" s="15" t="s">
        <v>30</v>
      </c>
      <c r="B30" s="14">
        <v>6600</v>
      </c>
      <c r="C30" s="14">
        <f>418+660.175+5472.39</f>
        <v>6550.5650000000005</v>
      </c>
      <c r="D30" s="14">
        <f t="shared" si="1"/>
        <v>99.250984848484862</v>
      </c>
      <c r="I30" s="1"/>
    </row>
    <row r="31" spans="1:9" s="16" customFormat="1" ht="21" customHeight="1" x14ac:dyDescent="0.3">
      <c r="A31" s="15" t="s">
        <v>11</v>
      </c>
      <c r="B31" s="14">
        <v>29600</v>
      </c>
      <c r="C31" s="14">
        <v>29586.62</v>
      </c>
      <c r="D31" s="14">
        <f t="shared" si="1"/>
        <v>99.95479729729729</v>
      </c>
    </row>
    <row r="32" spans="1:9" s="16" customFormat="1" ht="21" customHeight="1" x14ac:dyDescent="0.3">
      <c r="A32" s="15" t="s">
        <v>12</v>
      </c>
      <c r="B32" s="14">
        <v>1200</v>
      </c>
      <c r="C32" s="14">
        <v>1135</v>
      </c>
      <c r="D32" s="14">
        <f t="shared" si="1"/>
        <v>94.583333333333329</v>
      </c>
    </row>
    <row r="33" spans="1:4" s="16" customFormat="1" ht="21" customHeight="1" x14ac:dyDescent="0.3">
      <c r="A33" s="15" t="s">
        <v>13</v>
      </c>
      <c r="B33" s="17">
        <v>150</v>
      </c>
      <c r="C33" s="14">
        <v>138.53</v>
      </c>
      <c r="D33" s="14">
        <f t="shared" si="1"/>
        <v>92.353333333333325</v>
      </c>
    </row>
    <row r="34" spans="1:4" s="16" customFormat="1" ht="34.5" x14ac:dyDescent="0.3">
      <c r="A34" s="15" t="s">
        <v>14</v>
      </c>
      <c r="B34" s="14">
        <v>63000</v>
      </c>
      <c r="C34" s="14">
        <v>62953.091999999997</v>
      </c>
      <c r="D34" s="14">
        <f t="shared" si="1"/>
        <v>99.925542857142858</v>
      </c>
    </row>
    <row r="35" spans="1:4" x14ac:dyDescent="0.3">
      <c r="A35" s="3" t="s">
        <v>29</v>
      </c>
      <c r="B35" s="13">
        <v>4102</v>
      </c>
      <c r="C35" s="7">
        <v>4102.55</v>
      </c>
      <c r="D35" s="14">
        <f t="shared" si="1"/>
        <v>100.01340809361288</v>
      </c>
    </row>
    <row r="36" spans="1:4" s="16" customFormat="1" ht="34.5" x14ac:dyDescent="0.3">
      <c r="A36" s="15" t="s">
        <v>15</v>
      </c>
      <c r="B36" s="14">
        <v>140.035</v>
      </c>
      <c r="C36" s="14">
        <v>140.035</v>
      </c>
      <c r="D36" s="14">
        <f t="shared" si="1"/>
        <v>100</v>
      </c>
    </row>
    <row r="37" spans="1:4" x14ac:dyDescent="0.3">
      <c r="A37" s="2" t="s">
        <v>18</v>
      </c>
      <c r="B37" s="8">
        <f>SUM(B26:B36)</f>
        <v>145692.035</v>
      </c>
      <c r="C37" s="8">
        <f>SUM(C26:C36)</f>
        <v>141331.63299999997</v>
      </c>
      <c r="D37" s="8">
        <f>C37/B37*100</f>
        <v>97.007110237701028</v>
      </c>
    </row>
    <row r="38" spans="1:4" ht="6.75" customHeight="1" x14ac:dyDescent="0.3"/>
    <row r="40" spans="1:4" x14ac:dyDescent="0.3">
      <c r="A40" s="1" t="s">
        <v>16</v>
      </c>
    </row>
  </sheetData>
  <mergeCells count="2">
    <mergeCell ref="A3:D3"/>
    <mergeCell ref="A2:D2"/>
  </mergeCells>
  <pageMargins left="0.70866141732283461" right="0.70866141732283461" top="0.74803040244969377" bottom="0.74803040244969377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2" workbookViewId="0">
      <selection activeCell="B24" sqref="B24:C25"/>
    </sheetView>
  </sheetViews>
  <sheetFormatPr defaultRowHeight="17.25" x14ac:dyDescent="0.3"/>
  <cols>
    <col min="1" max="1" width="57.85546875" style="1" customWidth="1"/>
    <col min="2" max="2" width="16.7109375" style="1" customWidth="1"/>
    <col min="3" max="3" width="19.140625" style="1" customWidth="1"/>
    <col min="4" max="4" width="15.7109375" style="1" customWidth="1"/>
    <col min="5" max="5" width="12.7109375" style="1" hidden="1" customWidth="1"/>
    <col min="6" max="6" width="9.140625" style="1"/>
    <col min="7" max="7" width="16.28515625" style="1" customWidth="1"/>
    <col min="8" max="8" width="9.140625" style="1"/>
    <col min="9" max="9" width="9.85546875" style="1" bestFit="1" customWidth="1"/>
    <col min="10" max="16384" width="9.140625" style="1"/>
  </cols>
  <sheetData>
    <row r="1" spans="1:5" ht="9" customHeight="1" x14ac:dyDescent="0.3"/>
    <row r="2" spans="1:5" ht="32.25" customHeight="1" x14ac:dyDescent="0.3">
      <c r="B2" s="38" t="s">
        <v>40</v>
      </c>
      <c r="C2" s="38"/>
      <c r="D2" s="38"/>
    </row>
    <row r="3" spans="1:5" ht="9" customHeight="1" x14ac:dyDescent="0.3">
      <c r="A3" s="5"/>
      <c r="B3" s="5"/>
      <c r="C3" s="5"/>
      <c r="D3" s="5"/>
    </row>
    <row r="4" spans="1:5" ht="18.75" customHeight="1" x14ac:dyDescent="0.3">
      <c r="A4" s="37" t="s">
        <v>39</v>
      </c>
      <c r="B4" s="37"/>
      <c r="C4" s="37"/>
      <c r="D4" s="37"/>
    </row>
    <row r="5" spans="1:5" ht="8.25" customHeight="1" x14ac:dyDescent="0.3">
      <c r="A5" s="36"/>
      <c r="B5" s="36"/>
      <c r="C5" s="36"/>
      <c r="D5" s="36"/>
    </row>
    <row r="6" spans="1:5" ht="9" customHeight="1" x14ac:dyDescent="0.3"/>
    <row r="7" spans="1:5" x14ac:dyDescent="0.3">
      <c r="A7" s="1" t="s">
        <v>0</v>
      </c>
      <c r="C7" s="1" t="s">
        <v>1</v>
      </c>
    </row>
    <row r="8" spans="1:5" s="4" customFormat="1" ht="29.25" customHeight="1" x14ac:dyDescent="0.25">
      <c r="A8" s="2" t="s">
        <v>2</v>
      </c>
      <c r="B8" s="28" t="s">
        <v>33</v>
      </c>
      <c r="C8" s="3" t="s">
        <v>34</v>
      </c>
      <c r="D8" s="3" t="s">
        <v>3</v>
      </c>
    </row>
    <row r="9" spans="1:5" s="16" customFormat="1" ht="34.5" x14ac:dyDescent="0.3">
      <c r="A9" s="15" t="s">
        <v>31</v>
      </c>
      <c r="B9" s="18">
        <v>3774.5</v>
      </c>
      <c r="C9" s="18">
        <v>5668.8</v>
      </c>
      <c r="D9" s="18">
        <f>C9/B9*100</f>
        <v>150.18677970592131</v>
      </c>
      <c r="E9" s="16">
        <v>21485.599999999999</v>
      </c>
    </row>
    <row r="10" spans="1:5" s="16" customFormat="1" ht="34.5" x14ac:dyDescent="0.3">
      <c r="A10" s="15" t="s">
        <v>21</v>
      </c>
      <c r="B10" s="18">
        <v>6461.6</v>
      </c>
      <c r="C10" s="18">
        <v>7564.6</v>
      </c>
      <c r="D10" s="18">
        <f t="shared" ref="D10:D22" si="0">C10/B10*100</f>
        <v>117.07007552309025</v>
      </c>
      <c r="E10" s="16">
        <v>16585</v>
      </c>
    </row>
    <row r="11" spans="1:5" s="16" customFormat="1" ht="18" customHeight="1" x14ac:dyDescent="0.3">
      <c r="A11" s="15" t="s">
        <v>4</v>
      </c>
      <c r="B11" s="18">
        <v>17079</v>
      </c>
      <c r="C11" s="18">
        <v>21786.7</v>
      </c>
      <c r="D11" s="18">
        <f t="shared" si="0"/>
        <v>127.56426020258797</v>
      </c>
      <c r="E11" s="16">
        <f>48247.9+974.7</f>
        <v>49222.6</v>
      </c>
    </row>
    <row r="12" spans="1:5" s="16" customFormat="1" ht="18" customHeight="1" x14ac:dyDescent="0.3">
      <c r="A12" s="15" t="s">
        <v>5</v>
      </c>
      <c r="B12" s="18">
        <v>1898</v>
      </c>
      <c r="C12" s="18">
        <v>4460.3</v>
      </c>
      <c r="D12" s="18">
        <f t="shared" si="0"/>
        <v>235</v>
      </c>
      <c r="E12" s="16">
        <v>3672</v>
      </c>
    </row>
    <row r="13" spans="1:5" s="16" customFormat="1" ht="18" customHeight="1" x14ac:dyDescent="0.3">
      <c r="A13" s="15" t="s">
        <v>22</v>
      </c>
      <c r="B13" s="18">
        <v>564</v>
      </c>
      <c r="C13" s="18">
        <v>611</v>
      </c>
      <c r="D13" s="18">
        <f t="shared" si="0"/>
        <v>108.33333333333333</v>
      </c>
      <c r="E13" s="16">
        <v>1130</v>
      </c>
    </row>
    <row r="14" spans="1:5" ht="48.75" customHeight="1" x14ac:dyDescent="0.3">
      <c r="A14" s="3" t="s">
        <v>6</v>
      </c>
      <c r="B14" s="23">
        <v>168896.3</v>
      </c>
      <c r="C14" s="18">
        <v>168896.3</v>
      </c>
      <c r="D14" s="18">
        <f t="shared" si="0"/>
        <v>100</v>
      </c>
    </row>
    <row r="15" spans="1:5" ht="34.5" x14ac:dyDescent="0.3">
      <c r="A15" s="3" t="s">
        <v>17</v>
      </c>
      <c r="B15" s="23">
        <v>1026.5</v>
      </c>
      <c r="C15" s="18">
        <v>1026.5</v>
      </c>
      <c r="D15" s="18">
        <f t="shared" si="0"/>
        <v>100</v>
      </c>
    </row>
    <row r="16" spans="1:5" ht="34.5" x14ac:dyDescent="0.3">
      <c r="A16" s="3" t="s">
        <v>28</v>
      </c>
      <c r="B16" s="21">
        <v>303.3</v>
      </c>
      <c r="C16" s="19">
        <v>303.3</v>
      </c>
      <c r="D16" s="18">
        <f t="shared" si="0"/>
        <v>100</v>
      </c>
    </row>
    <row r="17" spans="1:5" s="16" customFormat="1" ht="39.75" customHeight="1" x14ac:dyDescent="0.3">
      <c r="A17" s="20" t="s">
        <v>19</v>
      </c>
      <c r="B17" s="21">
        <v>102854.3</v>
      </c>
      <c r="C17" s="19">
        <v>102854.3</v>
      </c>
      <c r="D17" s="18">
        <f t="shared" si="0"/>
        <v>100</v>
      </c>
    </row>
    <row r="18" spans="1:5" ht="33" customHeight="1" x14ac:dyDescent="0.3">
      <c r="A18" s="12" t="s">
        <v>25</v>
      </c>
      <c r="B18" s="19">
        <v>5406</v>
      </c>
      <c r="C18" s="19">
        <v>5737.3</v>
      </c>
      <c r="D18" s="18">
        <f t="shared" si="0"/>
        <v>106.12837587865336</v>
      </c>
      <c r="E18" s="1">
        <f>6362+11375</f>
        <v>17737</v>
      </c>
    </row>
    <row r="19" spans="1:5" ht="20.25" customHeight="1" x14ac:dyDescent="0.3">
      <c r="A19" s="12" t="s">
        <v>26</v>
      </c>
      <c r="B19" s="21">
        <v>2154</v>
      </c>
      <c r="C19" s="19">
        <v>2377.5</v>
      </c>
      <c r="D19" s="18">
        <f t="shared" si="0"/>
        <v>110.37604456824512</v>
      </c>
    </row>
    <row r="20" spans="1:5" ht="20.25" customHeight="1" x14ac:dyDescent="0.3">
      <c r="A20" s="12" t="s">
        <v>23</v>
      </c>
      <c r="B20" s="21">
        <v>1120</v>
      </c>
      <c r="C20" s="19">
        <v>1120.5</v>
      </c>
      <c r="D20" s="18">
        <f t="shared" si="0"/>
        <v>100.04464285714285</v>
      </c>
      <c r="E20" s="1">
        <v>2400</v>
      </c>
    </row>
    <row r="21" spans="1:5" s="24" customFormat="1" ht="22.5" customHeight="1" x14ac:dyDescent="0.3">
      <c r="A21" s="22" t="s">
        <v>41</v>
      </c>
      <c r="B21" s="21">
        <v>2500</v>
      </c>
      <c r="C21" s="21">
        <v>1250</v>
      </c>
      <c r="D21" s="18">
        <f t="shared" si="0"/>
        <v>50</v>
      </c>
    </row>
    <row r="22" spans="1:5" ht="51" customHeight="1" x14ac:dyDescent="0.3">
      <c r="A22" s="3" t="s">
        <v>27</v>
      </c>
      <c r="B22" s="18">
        <v>5000</v>
      </c>
      <c r="C22" s="18">
        <v>7919.5</v>
      </c>
      <c r="D22" s="18">
        <f t="shared" si="0"/>
        <v>158.39000000000001</v>
      </c>
      <c r="E22" s="1">
        <v>18985</v>
      </c>
    </row>
    <row r="23" spans="1:5" x14ac:dyDescent="0.3">
      <c r="A23" s="2" t="s">
        <v>18</v>
      </c>
      <c r="B23" s="10">
        <f>SUM(B9:B22)</f>
        <v>319037.5</v>
      </c>
      <c r="C23" s="9">
        <f>SUM(C9:C22)</f>
        <v>331576.59999999998</v>
      </c>
      <c r="D23" s="25">
        <f>C23/B23*100</f>
        <v>103.93029032637229</v>
      </c>
      <c r="E23" s="1">
        <f>SUM(E9:E22)</f>
        <v>131217.20000000001</v>
      </c>
    </row>
    <row r="24" spans="1:5" s="24" customFormat="1" ht="29.25" customHeight="1" x14ac:dyDescent="0.3">
      <c r="A24" s="22" t="s">
        <v>35</v>
      </c>
      <c r="B24" s="29">
        <v>105000</v>
      </c>
      <c r="C24" s="29">
        <v>61417.9</v>
      </c>
      <c r="D24" s="27">
        <f>C24/B24*100</f>
        <v>58.493238095238098</v>
      </c>
    </row>
    <row r="25" spans="1:5" s="24" customFormat="1" ht="21.75" customHeight="1" x14ac:dyDescent="0.3">
      <c r="A25" s="22" t="s">
        <v>24</v>
      </c>
      <c r="B25" s="29">
        <v>0</v>
      </c>
      <c r="C25" s="29">
        <v>3666.9</v>
      </c>
      <c r="D25" s="23"/>
    </row>
    <row r="26" spans="1:5" x14ac:dyDescent="0.3">
      <c r="A26" s="4"/>
      <c r="B26" s="11"/>
      <c r="C26" s="11"/>
      <c r="D26" s="11"/>
    </row>
    <row r="27" spans="1:5" ht="29.25" customHeight="1" x14ac:dyDescent="0.3">
      <c r="A27" s="2" t="s">
        <v>7</v>
      </c>
      <c r="B27" s="3" t="s">
        <v>37</v>
      </c>
      <c r="C27" s="3" t="s">
        <v>34</v>
      </c>
      <c r="D27" s="3" t="s">
        <v>3</v>
      </c>
    </row>
    <row r="28" spans="1:5" ht="30" customHeight="1" x14ac:dyDescent="0.3">
      <c r="A28" s="3" t="s">
        <v>8</v>
      </c>
      <c r="B28" s="14">
        <v>67000</v>
      </c>
      <c r="C28" s="14">
        <v>56501.324000000001</v>
      </c>
      <c r="D28" s="14">
        <f>C28/B28*100</f>
        <v>84.330334328358219</v>
      </c>
    </row>
    <row r="29" spans="1:5" x14ac:dyDescent="0.3">
      <c r="A29" s="12" t="s">
        <v>36</v>
      </c>
      <c r="B29" s="26">
        <v>1000</v>
      </c>
      <c r="C29" s="26">
        <v>428.4</v>
      </c>
      <c r="D29" s="14">
        <f t="shared" ref="D29:D39" si="1">C29/B29*100</f>
        <v>42.84</v>
      </c>
    </row>
    <row r="30" spans="1:5" ht="21" customHeight="1" x14ac:dyDescent="0.3">
      <c r="A30" s="3" t="s">
        <v>9</v>
      </c>
      <c r="B30" s="14">
        <v>10000</v>
      </c>
      <c r="C30" s="14">
        <v>11866.06</v>
      </c>
      <c r="D30" s="14">
        <f t="shared" si="1"/>
        <v>118.6606</v>
      </c>
    </row>
    <row r="31" spans="1:5" ht="21.75" customHeight="1" x14ac:dyDescent="0.3">
      <c r="A31" s="3" t="s">
        <v>10</v>
      </c>
      <c r="B31" s="14">
        <v>550</v>
      </c>
      <c r="C31" s="14">
        <v>408.995</v>
      </c>
      <c r="D31" s="14">
        <f t="shared" si="1"/>
        <v>74.36272727272727</v>
      </c>
    </row>
    <row r="32" spans="1:5" ht="21" customHeight="1" x14ac:dyDescent="0.3">
      <c r="A32" s="12" t="s">
        <v>20</v>
      </c>
      <c r="B32" s="26">
        <v>250</v>
      </c>
      <c r="C32" s="26">
        <v>117</v>
      </c>
      <c r="D32" s="14">
        <f t="shared" si="1"/>
        <v>46.800000000000004</v>
      </c>
    </row>
    <row r="33" spans="1:9" s="16" customFormat="1" ht="34.5" x14ac:dyDescent="0.3">
      <c r="A33" s="15" t="s">
        <v>30</v>
      </c>
      <c r="B33" s="14">
        <v>21000</v>
      </c>
      <c r="C33" s="14">
        <v>15294.789000000001</v>
      </c>
      <c r="D33" s="14">
        <f t="shared" si="1"/>
        <v>72.832328571428576</v>
      </c>
      <c r="I33" s="1"/>
    </row>
    <row r="34" spans="1:9" s="16" customFormat="1" ht="21" customHeight="1" x14ac:dyDescent="0.3">
      <c r="A34" s="15" t="s">
        <v>11</v>
      </c>
      <c r="B34" s="14">
        <v>75000</v>
      </c>
      <c r="C34" s="14">
        <v>71245.508000000002</v>
      </c>
      <c r="D34" s="14">
        <f t="shared" si="1"/>
        <v>94.994010666666668</v>
      </c>
    </row>
    <row r="35" spans="1:9" s="16" customFormat="1" ht="21" customHeight="1" x14ac:dyDescent="0.3">
      <c r="A35" s="15" t="s">
        <v>12</v>
      </c>
      <c r="B35" s="14">
        <v>5000</v>
      </c>
      <c r="C35" s="14">
        <v>3886</v>
      </c>
      <c r="D35" s="14">
        <f t="shared" si="1"/>
        <v>77.72</v>
      </c>
    </row>
    <row r="36" spans="1:9" s="16" customFormat="1" ht="21" customHeight="1" x14ac:dyDescent="0.3">
      <c r="A36" s="15" t="s">
        <v>13</v>
      </c>
      <c r="B36" s="17">
        <v>6000</v>
      </c>
      <c r="C36" s="14">
        <v>4040.38</v>
      </c>
      <c r="D36" s="14">
        <f t="shared" si="1"/>
        <v>67.339666666666659</v>
      </c>
    </row>
    <row r="37" spans="1:9" s="16" customFormat="1" ht="34.5" x14ac:dyDescent="0.3">
      <c r="A37" s="15" t="s">
        <v>14</v>
      </c>
      <c r="B37" s="14">
        <v>205000</v>
      </c>
      <c r="C37" s="14">
        <v>200836.3</v>
      </c>
      <c r="D37" s="14">
        <f t="shared" si="1"/>
        <v>97.968926829268284</v>
      </c>
    </row>
    <row r="38" spans="1:9" x14ac:dyDescent="0.3">
      <c r="A38" s="3" t="s">
        <v>29</v>
      </c>
      <c r="B38" s="13">
        <v>17000</v>
      </c>
      <c r="C38" s="7">
        <v>16139.17</v>
      </c>
      <c r="D38" s="14">
        <f t="shared" si="1"/>
        <v>94.936294117647051</v>
      </c>
    </row>
    <row r="39" spans="1:9" s="16" customFormat="1" ht="34.5" x14ac:dyDescent="0.3">
      <c r="A39" s="15" t="s">
        <v>15</v>
      </c>
      <c r="B39" s="14">
        <v>6500</v>
      </c>
      <c r="C39" s="14">
        <f>6204.035+290</f>
        <v>6494.0349999999999</v>
      </c>
      <c r="D39" s="14">
        <f t="shared" si="1"/>
        <v>99.908230769230769</v>
      </c>
    </row>
    <row r="40" spans="1:9" x14ac:dyDescent="0.3">
      <c r="A40" s="2" t="s">
        <v>18</v>
      </c>
      <c r="B40" s="8">
        <f>SUM(B28:B39)</f>
        <v>414300</v>
      </c>
      <c r="C40" s="8">
        <f>SUM(C28:C39)</f>
        <v>387257.96099999995</v>
      </c>
      <c r="D40" s="8">
        <f>C40/B40*100</f>
        <v>93.472836350470672</v>
      </c>
    </row>
    <row r="41" spans="1:9" ht="6.75" customHeight="1" x14ac:dyDescent="0.3"/>
    <row r="43" spans="1:9" x14ac:dyDescent="0.3">
      <c r="A43" s="1" t="s">
        <v>42</v>
      </c>
    </row>
  </sheetData>
  <mergeCells count="3">
    <mergeCell ref="A4:D4"/>
    <mergeCell ref="A5:D5"/>
    <mergeCell ref="B2:D2"/>
  </mergeCells>
  <pageMargins left="0.5" right="0.5" top="0.2" bottom="0.2" header="0.31496062992126" footer="0.31496062992126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1" workbookViewId="0">
      <selection activeCell="B14" sqref="B14"/>
    </sheetView>
  </sheetViews>
  <sheetFormatPr defaultRowHeight="17.25" x14ac:dyDescent="0.3"/>
  <cols>
    <col min="1" max="1" width="57.85546875" style="1" customWidth="1"/>
    <col min="2" max="2" width="16.7109375" style="1" customWidth="1"/>
    <col min="3" max="3" width="19.140625" style="1" customWidth="1"/>
    <col min="4" max="4" width="15.7109375" style="1" customWidth="1"/>
    <col min="5" max="5" width="12.7109375" style="1" hidden="1" customWidth="1"/>
    <col min="6" max="6" width="9.140625" style="1"/>
    <col min="7" max="7" width="16.28515625" style="1" customWidth="1"/>
    <col min="8" max="8" width="9.140625" style="1"/>
    <col min="9" max="9" width="9.85546875" style="1" bestFit="1" customWidth="1"/>
    <col min="10" max="16384" width="9.140625" style="1"/>
  </cols>
  <sheetData>
    <row r="1" spans="1:5" ht="9" customHeight="1" x14ac:dyDescent="0.3"/>
    <row r="2" spans="1:5" ht="32.25" customHeight="1" x14ac:dyDescent="0.3">
      <c r="B2" s="39" t="s">
        <v>40</v>
      </c>
      <c r="C2" s="38"/>
      <c r="D2" s="38"/>
    </row>
    <row r="3" spans="1:5" ht="9" customHeight="1" x14ac:dyDescent="0.3">
      <c r="A3" s="5"/>
      <c r="B3" s="5"/>
      <c r="C3" s="5"/>
      <c r="D3" s="5"/>
    </row>
    <row r="4" spans="1:5" ht="18.75" customHeight="1" x14ac:dyDescent="0.3">
      <c r="A4" s="37" t="s">
        <v>43</v>
      </c>
      <c r="B4" s="37"/>
      <c r="C4" s="37"/>
      <c r="D4" s="37"/>
    </row>
    <row r="5" spans="1:5" ht="8.25" customHeight="1" x14ac:dyDescent="0.3">
      <c r="A5" s="36"/>
      <c r="B5" s="36"/>
      <c r="C5" s="36"/>
      <c r="D5" s="36"/>
    </row>
    <row r="6" spans="1:5" ht="9" customHeight="1" x14ac:dyDescent="0.3"/>
    <row r="7" spans="1:5" x14ac:dyDescent="0.3">
      <c r="A7" s="1" t="s">
        <v>0</v>
      </c>
      <c r="C7" s="1" t="s">
        <v>1</v>
      </c>
    </row>
    <row r="8" spans="1:5" s="4" customFormat="1" ht="29.25" customHeight="1" x14ac:dyDescent="0.25">
      <c r="A8" s="2" t="s">
        <v>2</v>
      </c>
      <c r="B8" s="28" t="s">
        <v>33</v>
      </c>
      <c r="C8" s="3" t="s">
        <v>34</v>
      </c>
      <c r="D8" s="3" t="s">
        <v>3</v>
      </c>
    </row>
    <row r="9" spans="1:5" s="16" customFormat="1" ht="34.5" x14ac:dyDescent="0.3">
      <c r="A9" s="15" t="s">
        <v>31</v>
      </c>
      <c r="B9" s="18">
        <f>1280+7969.4</f>
        <v>9249.4</v>
      </c>
      <c r="C9" s="18">
        <f>1625.1+5858.1</f>
        <v>7483.2000000000007</v>
      </c>
      <c r="D9" s="18">
        <f>C9/B9*100</f>
        <v>80.904707332367522</v>
      </c>
      <c r="E9" s="16">
        <v>21485.599999999999</v>
      </c>
    </row>
    <row r="10" spans="1:5" s="16" customFormat="1" ht="34.5" x14ac:dyDescent="0.3">
      <c r="A10" s="15" t="s">
        <v>21</v>
      </c>
      <c r="B10" s="18">
        <v>11132</v>
      </c>
      <c r="C10" s="18">
        <v>11212.5</v>
      </c>
      <c r="D10" s="18">
        <f t="shared" ref="D10:D22" si="0">C10/B10*100</f>
        <v>100.72314049586777</v>
      </c>
      <c r="E10" s="16">
        <v>16585</v>
      </c>
    </row>
    <row r="11" spans="1:5" s="16" customFormat="1" ht="18" customHeight="1" x14ac:dyDescent="0.3">
      <c r="A11" s="15" t="s">
        <v>4</v>
      </c>
      <c r="B11" s="18">
        <f>1070+28220</f>
        <v>29290</v>
      </c>
      <c r="C11" s="18">
        <f>1401.3+33255</f>
        <v>34656.300000000003</v>
      </c>
      <c r="D11" s="18">
        <f t="shared" si="0"/>
        <v>118.3212700580403</v>
      </c>
      <c r="E11" s="16">
        <f>48247.9+974.7</f>
        <v>49222.6</v>
      </c>
    </row>
    <row r="12" spans="1:5" s="16" customFormat="1" ht="18" customHeight="1" x14ac:dyDescent="0.3">
      <c r="A12" s="15" t="s">
        <v>5</v>
      </c>
      <c r="B12" s="18">
        <v>2029</v>
      </c>
      <c r="C12" s="18">
        <v>5513.6</v>
      </c>
      <c r="D12" s="18">
        <f t="shared" si="0"/>
        <v>271.73977328733366</v>
      </c>
      <c r="E12" s="16">
        <v>3672</v>
      </c>
    </row>
    <row r="13" spans="1:5" s="16" customFormat="1" ht="18" customHeight="1" x14ac:dyDescent="0.3">
      <c r="A13" s="15" t="s">
        <v>22</v>
      </c>
      <c r="B13" s="18">
        <v>852</v>
      </c>
      <c r="C13" s="18">
        <v>916</v>
      </c>
      <c r="D13" s="18">
        <f t="shared" si="0"/>
        <v>107.51173708920187</v>
      </c>
      <c r="E13" s="16">
        <v>1130</v>
      </c>
    </row>
    <row r="14" spans="1:5" ht="48.75" customHeight="1" x14ac:dyDescent="0.3">
      <c r="A14" s="3" t="s">
        <v>6</v>
      </c>
      <c r="B14" s="23">
        <v>253344.4</v>
      </c>
      <c r="C14" s="18">
        <v>253344.4</v>
      </c>
      <c r="D14" s="18">
        <f t="shared" si="0"/>
        <v>100</v>
      </c>
    </row>
    <row r="15" spans="1:5" ht="34.5" x14ac:dyDescent="0.3">
      <c r="A15" s="3" t="s">
        <v>17</v>
      </c>
      <c r="B15" s="23">
        <v>1539.7</v>
      </c>
      <c r="C15" s="18">
        <v>1539.7</v>
      </c>
      <c r="D15" s="18">
        <f t="shared" si="0"/>
        <v>100</v>
      </c>
    </row>
    <row r="16" spans="1:5" ht="34.5" x14ac:dyDescent="0.3">
      <c r="A16" s="3" t="s">
        <v>28</v>
      </c>
      <c r="B16" s="21">
        <v>1889.4</v>
      </c>
      <c r="C16" s="19">
        <v>1889.4</v>
      </c>
      <c r="D16" s="18">
        <f t="shared" si="0"/>
        <v>100</v>
      </c>
    </row>
    <row r="17" spans="1:5" s="16" customFormat="1" ht="39.75" customHeight="1" x14ac:dyDescent="0.3">
      <c r="A17" s="20" t="s">
        <v>19</v>
      </c>
      <c r="B17" s="21">
        <v>309757.2</v>
      </c>
      <c r="C17" s="19">
        <v>309757.2</v>
      </c>
      <c r="D17" s="18">
        <f t="shared" si="0"/>
        <v>100</v>
      </c>
    </row>
    <row r="18" spans="1:5" ht="33" customHeight="1" x14ac:dyDescent="0.3">
      <c r="A18" s="12" t="s">
        <v>25</v>
      </c>
      <c r="B18" s="19">
        <f>3460+6593+405</f>
        <v>10458</v>
      </c>
      <c r="C18" s="19">
        <v>8171.9</v>
      </c>
      <c r="D18" s="18">
        <f t="shared" si="0"/>
        <v>78.14017976668579</v>
      </c>
      <c r="E18" s="1">
        <f>6362+11375</f>
        <v>17737</v>
      </c>
    </row>
    <row r="19" spans="1:5" ht="20.25" customHeight="1" x14ac:dyDescent="0.3">
      <c r="A19" s="12" t="s">
        <v>26</v>
      </c>
      <c r="B19" s="21">
        <v>4278</v>
      </c>
      <c r="C19" s="19">
        <v>4907.3999999999996</v>
      </c>
      <c r="D19" s="18">
        <f t="shared" si="0"/>
        <v>114.71248246844318</v>
      </c>
    </row>
    <row r="20" spans="1:5" ht="20.25" customHeight="1" x14ac:dyDescent="0.3">
      <c r="A20" s="12" t="s">
        <v>23</v>
      </c>
      <c r="B20" s="21">
        <v>1340</v>
      </c>
      <c r="C20" s="19">
        <v>1174.5</v>
      </c>
      <c r="D20" s="18">
        <f t="shared" si="0"/>
        <v>87.649253731343279</v>
      </c>
      <c r="E20" s="1">
        <v>2400</v>
      </c>
    </row>
    <row r="21" spans="1:5" s="24" customFormat="1" ht="22.5" customHeight="1" x14ac:dyDescent="0.3">
      <c r="A21" s="22" t="s">
        <v>41</v>
      </c>
      <c r="B21" s="21">
        <v>3750</v>
      </c>
      <c r="C21" s="21">
        <v>1250</v>
      </c>
      <c r="D21" s="18">
        <f t="shared" si="0"/>
        <v>33.333333333333329</v>
      </c>
    </row>
    <row r="22" spans="1:5" ht="51" customHeight="1" x14ac:dyDescent="0.3">
      <c r="A22" s="3" t="s">
        <v>27</v>
      </c>
      <c r="B22" s="18">
        <v>3400</v>
      </c>
      <c r="C22" s="18">
        <v>10140</v>
      </c>
      <c r="D22" s="18">
        <f t="shared" si="0"/>
        <v>298.23529411764707</v>
      </c>
      <c r="E22" s="1">
        <v>18985</v>
      </c>
    </row>
    <row r="23" spans="1:5" x14ac:dyDescent="0.3">
      <c r="A23" s="2" t="s">
        <v>18</v>
      </c>
      <c r="B23" s="10">
        <f>SUM(B9:B22)</f>
        <v>642309.10000000009</v>
      </c>
      <c r="C23" s="9">
        <f>SUM(C9:C22)</f>
        <v>651956.10000000009</v>
      </c>
      <c r="D23" s="25">
        <f>C23/B23*100</f>
        <v>101.50192485206888</v>
      </c>
      <c r="E23" s="1">
        <f>SUM(E9:E22)</f>
        <v>131217.20000000001</v>
      </c>
    </row>
    <row r="24" spans="1:5" s="24" customFormat="1" ht="29.25" customHeight="1" x14ac:dyDescent="0.3">
      <c r="A24" s="22" t="s">
        <v>35</v>
      </c>
      <c r="B24" s="21">
        <v>105000</v>
      </c>
      <c r="C24" s="21">
        <v>61417.9</v>
      </c>
      <c r="D24" s="27">
        <f>C24/B24*100</f>
        <v>58.493238095238098</v>
      </c>
    </row>
    <row r="25" spans="1:5" s="24" customFormat="1" ht="21.75" customHeight="1" x14ac:dyDescent="0.3">
      <c r="A25" s="22" t="s">
        <v>24</v>
      </c>
      <c r="B25" s="21">
        <v>0</v>
      </c>
      <c r="C25" s="21">
        <v>3666.9</v>
      </c>
      <c r="D25" s="23"/>
    </row>
    <row r="26" spans="1:5" x14ac:dyDescent="0.3">
      <c r="A26" s="4"/>
      <c r="B26" s="11"/>
      <c r="C26" s="11"/>
      <c r="D26" s="11"/>
    </row>
    <row r="27" spans="1:5" ht="29.25" customHeight="1" x14ac:dyDescent="0.3">
      <c r="A27" s="2" t="s">
        <v>7</v>
      </c>
      <c r="B27" s="3" t="s">
        <v>37</v>
      </c>
      <c r="C27" s="3" t="s">
        <v>34</v>
      </c>
      <c r="D27" s="3" t="s">
        <v>3</v>
      </c>
    </row>
    <row r="28" spans="1:5" ht="30" customHeight="1" x14ac:dyDescent="0.3">
      <c r="A28" s="3" t="s">
        <v>8</v>
      </c>
      <c r="B28" s="14">
        <v>100215</v>
      </c>
      <c r="C28" s="14">
        <v>92506.71</v>
      </c>
      <c r="D28" s="14">
        <f>C28/B28*100</f>
        <v>92.308247268372995</v>
      </c>
    </row>
    <row r="29" spans="1:5" x14ac:dyDescent="0.3">
      <c r="A29" s="12" t="s">
        <v>36</v>
      </c>
      <c r="B29" s="26">
        <v>2506.5</v>
      </c>
      <c r="C29" s="26">
        <v>2184.8000000000002</v>
      </c>
      <c r="D29" s="14">
        <f t="shared" ref="D29:D39" si="1">C29/B29*100</f>
        <v>87.165370037901468</v>
      </c>
    </row>
    <row r="30" spans="1:5" ht="21" customHeight="1" x14ac:dyDescent="0.3">
      <c r="A30" s="3" t="s">
        <v>9</v>
      </c>
      <c r="B30" s="14">
        <v>15000</v>
      </c>
      <c r="C30" s="14">
        <v>16425.2</v>
      </c>
      <c r="D30" s="14">
        <f t="shared" si="1"/>
        <v>109.50133333333333</v>
      </c>
    </row>
    <row r="31" spans="1:5" ht="21.75" customHeight="1" x14ac:dyDescent="0.3">
      <c r="A31" s="3" t="s">
        <v>10</v>
      </c>
      <c r="B31" s="14">
        <v>824</v>
      </c>
      <c r="C31" s="14">
        <v>576</v>
      </c>
      <c r="D31" s="14">
        <f t="shared" si="1"/>
        <v>69.902912621359221</v>
      </c>
    </row>
    <row r="32" spans="1:5" ht="21" customHeight="1" x14ac:dyDescent="0.3">
      <c r="A32" s="12" t="s">
        <v>20</v>
      </c>
      <c r="B32" s="26">
        <v>350</v>
      </c>
      <c r="C32" s="26">
        <v>223</v>
      </c>
      <c r="D32" s="14">
        <f t="shared" si="1"/>
        <v>63.714285714285715</v>
      </c>
    </row>
    <row r="33" spans="1:9" s="16" customFormat="1" ht="34.5" x14ac:dyDescent="0.3">
      <c r="A33" s="15" t="s">
        <v>30</v>
      </c>
      <c r="B33" s="14">
        <v>30525</v>
      </c>
      <c r="C33" s="14">
        <f>5849+6326.7+919+14024.8</f>
        <v>27119.5</v>
      </c>
      <c r="D33" s="14">
        <f t="shared" si="1"/>
        <v>88.843570843570845</v>
      </c>
      <c r="I33" s="1"/>
    </row>
    <row r="34" spans="1:9" s="16" customFormat="1" ht="21" customHeight="1" x14ac:dyDescent="0.3">
      <c r="A34" s="15" t="s">
        <v>11</v>
      </c>
      <c r="B34" s="14">
        <v>137500</v>
      </c>
      <c r="C34" s="14">
        <v>136275.6</v>
      </c>
      <c r="D34" s="14">
        <f t="shared" si="1"/>
        <v>99.109527272727277</v>
      </c>
    </row>
    <row r="35" spans="1:9" s="16" customFormat="1" ht="21" customHeight="1" x14ac:dyDescent="0.3">
      <c r="A35" s="15" t="s">
        <v>12</v>
      </c>
      <c r="B35" s="14">
        <v>4800</v>
      </c>
      <c r="C35" s="14">
        <v>4656</v>
      </c>
      <c r="D35" s="14">
        <f t="shared" si="1"/>
        <v>97</v>
      </c>
    </row>
    <row r="36" spans="1:9" s="16" customFormat="1" ht="21" customHeight="1" x14ac:dyDescent="0.3">
      <c r="A36" s="15" t="s">
        <v>13</v>
      </c>
      <c r="B36" s="17">
        <v>5250</v>
      </c>
      <c r="C36" s="14">
        <v>4971</v>
      </c>
      <c r="D36" s="14">
        <f t="shared" si="1"/>
        <v>94.685714285714283</v>
      </c>
    </row>
    <row r="37" spans="1:9" s="16" customFormat="1" ht="34.5" x14ac:dyDescent="0.3">
      <c r="A37" s="15" t="s">
        <v>14</v>
      </c>
      <c r="B37" s="14">
        <v>465000</v>
      </c>
      <c r="C37" s="14">
        <v>453617</v>
      </c>
      <c r="D37" s="14">
        <f t="shared" si="1"/>
        <v>97.552043010752683</v>
      </c>
    </row>
    <row r="38" spans="1:9" x14ac:dyDescent="0.3">
      <c r="A38" s="3" t="s">
        <v>29</v>
      </c>
      <c r="B38" s="13">
        <v>20500</v>
      </c>
      <c r="C38" s="7">
        <v>18219.900000000001</v>
      </c>
      <c r="D38" s="14">
        <f t="shared" si="1"/>
        <v>88.877560975609754</v>
      </c>
    </row>
    <row r="39" spans="1:9" s="16" customFormat="1" ht="34.5" x14ac:dyDescent="0.3">
      <c r="A39" s="15" t="s">
        <v>15</v>
      </c>
      <c r="B39" s="14">
        <v>7940</v>
      </c>
      <c r="C39" s="14">
        <f>7566.2+290</f>
        <v>7856.2</v>
      </c>
      <c r="D39" s="14">
        <f t="shared" si="1"/>
        <v>98.94458438287154</v>
      </c>
    </row>
    <row r="40" spans="1:9" x14ac:dyDescent="0.3">
      <c r="A40" s="2" t="s">
        <v>18</v>
      </c>
      <c r="B40" s="8">
        <f>SUM(B28:B39)</f>
        <v>790410.5</v>
      </c>
      <c r="C40" s="8">
        <f>SUM(C28:C39)</f>
        <v>764630.91</v>
      </c>
      <c r="D40" s="8">
        <f>C40/B40*100</f>
        <v>96.738455524059972</v>
      </c>
    </row>
    <row r="41" spans="1:9" ht="6.75" customHeight="1" x14ac:dyDescent="0.3"/>
    <row r="43" spans="1:9" x14ac:dyDescent="0.3">
      <c r="A43" s="1" t="s">
        <v>42</v>
      </c>
    </row>
  </sheetData>
  <mergeCells count="3">
    <mergeCell ref="B2:D2"/>
    <mergeCell ref="A4:D4"/>
    <mergeCell ref="A5:D5"/>
  </mergeCells>
  <pageMargins left="0.5" right="0.5" top="0.2" bottom="0.2" header="0.31496062992126" footer="0.31496062992126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A4" sqref="A4:D4"/>
    </sheetView>
  </sheetViews>
  <sheetFormatPr defaultRowHeight="17.25" x14ac:dyDescent="0.3"/>
  <cols>
    <col min="1" max="1" width="57.85546875" style="1" customWidth="1"/>
    <col min="2" max="2" width="16.7109375" style="1" customWidth="1"/>
    <col min="3" max="3" width="19.140625" style="1" customWidth="1"/>
    <col min="4" max="4" width="15.7109375" style="1" customWidth="1"/>
    <col min="5" max="5" width="12.7109375" style="1" hidden="1" customWidth="1"/>
    <col min="6" max="6" width="9.140625" style="1"/>
    <col min="7" max="7" width="16.28515625" style="1" customWidth="1"/>
    <col min="8" max="8" width="9.140625" style="1"/>
    <col min="9" max="9" width="9.85546875" style="1" bestFit="1" customWidth="1"/>
    <col min="10" max="16384" width="9.140625" style="1"/>
  </cols>
  <sheetData>
    <row r="1" spans="1:5" ht="9" customHeight="1" x14ac:dyDescent="0.3"/>
    <row r="2" spans="1:5" ht="32.25" customHeight="1" x14ac:dyDescent="0.3">
      <c r="B2" s="38" t="s">
        <v>47</v>
      </c>
      <c r="C2" s="38"/>
      <c r="D2" s="38"/>
    </row>
    <row r="3" spans="1:5" ht="9" customHeight="1" x14ac:dyDescent="0.3">
      <c r="A3" s="5"/>
      <c r="B3" s="5"/>
      <c r="C3" s="5"/>
      <c r="D3" s="5"/>
    </row>
    <row r="4" spans="1:5" ht="18.75" customHeight="1" x14ac:dyDescent="0.3">
      <c r="A4" s="37" t="s">
        <v>44</v>
      </c>
      <c r="B4" s="37"/>
      <c r="C4" s="37"/>
      <c r="D4" s="37"/>
    </row>
    <row r="5" spans="1:5" ht="8.25" customHeight="1" x14ac:dyDescent="0.3">
      <c r="A5" s="36"/>
      <c r="B5" s="36"/>
      <c r="C5" s="36"/>
      <c r="D5" s="36"/>
    </row>
    <row r="6" spans="1:5" ht="9" customHeight="1" x14ac:dyDescent="0.3"/>
    <row r="7" spans="1:5" x14ac:dyDescent="0.3">
      <c r="A7" s="1" t="s">
        <v>0</v>
      </c>
      <c r="C7" s="1" t="s">
        <v>1</v>
      </c>
    </row>
    <row r="8" spans="1:5" s="4" customFormat="1" ht="29.25" customHeight="1" x14ac:dyDescent="0.25">
      <c r="A8" s="2" t="s">
        <v>2</v>
      </c>
      <c r="B8" s="28" t="s">
        <v>33</v>
      </c>
      <c r="C8" s="3" t="s">
        <v>34</v>
      </c>
      <c r="D8" s="3" t="s">
        <v>3</v>
      </c>
    </row>
    <row r="9" spans="1:5" s="16" customFormat="1" ht="34.5" x14ac:dyDescent="0.3">
      <c r="A9" s="15" t="s">
        <v>31</v>
      </c>
      <c r="B9" s="18">
        <v>24389</v>
      </c>
      <c r="C9" s="18">
        <v>25206.933000000001</v>
      </c>
      <c r="D9" s="18">
        <f>C9/B9*100</f>
        <v>103.35369633851327</v>
      </c>
      <c r="E9" s="16">
        <v>21485.599999999999</v>
      </c>
    </row>
    <row r="10" spans="1:5" s="16" customFormat="1" ht="34.5" x14ac:dyDescent="0.3">
      <c r="A10" s="15" t="s">
        <v>21</v>
      </c>
      <c r="B10" s="18">
        <v>18344.400000000001</v>
      </c>
      <c r="C10" s="18">
        <v>20071.315999999999</v>
      </c>
      <c r="D10" s="18">
        <f t="shared" ref="D10:D18" si="0">C10/B10*100</f>
        <v>109.41385927040403</v>
      </c>
      <c r="E10" s="16">
        <v>16585</v>
      </c>
    </row>
    <row r="11" spans="1:5" s="16" customFormat="1" ht="18" customHeight="1" x14ac:dyDescent="0.3">
      <c r="A11" s="15" t="s">
        <v>4</v>
      </c>
      <c r="B11" s="18">
        <v>56908</v>
      </c>
      <c r="C11" s="18">
        <v>58307.023000000001</v>
      </c>
      <c r="D11" s="18">
        <f t="shared" si="0"/>
        <v>102.45839425036903</v>
      </c>
      <c r="E11" s="16">
        <f>48247.9+974.7</f>
        <v>49222.6</v>
      </c>
    </row>
    <row r="12" spans="1:5" s="16" customFormat="1" ht="18" customHeight="1" x14ac:dyDescent="0.3">
      <c r="A12" s="15" t="s">
        <v>5</v>
      </c>
      <c r="B12" s="18">
        <v>9796</v>
      </c>
      <c r="C12" s="18">
        <v>10857.31</v>
      </c>
      <c r="D12" s="18">
        <f t="shared" si="0"/>
        <v>110.83411596570028</v>
      </c>
      <c r="E12" s="16">
        <v>3672</v>
      </c>
    </row>
    <row r="13" spans="1:5" s="16" customFormat="1" ht="18" customHeight="1" x14ac:dyDescent="0.3">
      <c r="A13" s="15" t="s">
        <v>22</v>
      </c>
      <c r="B13" s="18">
        <v>1140</v>
      </c>
      <c r="C13" s="18">
        <v>1247.4000000000001</v>
      </c>
      <c r="D13" s="18">
        <f t="shared" si="0"/>
        <v>109.42105263157896</v>
      </c>
      <c r="E13" s="16">
        <v>1130</v>
      </c>
    </row>
    <row r="14" spans="1:5" ht="33" customHeight="1" x14ac:dyDescent="0.3">
      <c r="A14" s="12" t="s">
        <v>25</v>
      </c>
      <c r="B14" s="19">
        <f>5620+10730+1620</f>
        <v>17970</v>
      </c>
      <c r="C14" s="19">
        <f>5623.268+10730.885+1432.39</f>
        <v>17786.543000000001</v>
      </c>
      <c r="D14" s="18">
        <f t="shared" si="0"/>
        <v>98.979092932665552</v>
      </c>
      <c r="E14" s="1">
        <f>6362+11375</f>
        <v>17737</v>
      </c>
    </row>
    <row r="15" spans="1:5" ht="20.25" customHeight="1" x14ac:dyDescent="0.3">
      <c r="A15" s="12" t="s">
        <v>26</v>
      </c>
      <c r="B15" s="21">
        <v>6490</v>
      </c>
      <c r="C15" s="19">
        <v>6358.1589999999997</v>
      </c>
      <c r="D15" s="18">
        <f t="shared" si="0"/>
        <v>97.968551617873644</v>
      </c>
    </row>
    <row r="16" spans="1:5" ht="20.25" customHeight="1" x14ac:dyDescent="0.3">
      <c r="A16" s="12" t="s">
        <v>23</v>
      </c>
      <c r="B16" s="21">
        <v>2000</v>
      </c>
      <c r="C16" s="19">
        <v>2008.5</v>
      </c>
      <c r="D16" s="18">
        <f t="shared" si="0"/>
        <v>100.42500000000001</v>
      </c>
      <c r="E16" s="1">
        <v>2400</v>
      </c>
    </row>
    <row r="17" spans="1:5" s="24" customFormat="1" ht="22.5" customHeight="1" x14ac:dyDescent="0.3">
      <c r="A17" s="22" t="s">
        <v>41</v>
      </c>
      <c r="B17" s="21">
        <v>5000</v>
      </c>
      <c r="C17" s="21">
        <v>5530</v>
      </c>
      <c r="D17" s="18">
        <f t="shared" si="0"/>
        <v>110.60000000000001</v>
      </c>
    </row>
    <row r="18" spans="1:5" ht="51" customHeight="1" x14ac:dyDescent="0.3">
      <c r="A18" s="3" t="s">
        <v>27</v>
      </c>
      <c r="B18" s="18">
        <v>23500</v>
      </c>
      <c r="C18" s="18">
        <v>24397.422999999999</v>
      </c>
      <c r="D18" s="18">
        <f t="shared" si="0"/>
        <v>103.81882127659574</v>
      </c>
      <c r="E18" s="1">
        <v>18985</v>
      </c>
    </row>
    <row r="19" spans="1:5" x14ac:dyDescent="0.3">
      <c r="A19" s="2" t="s">
        <v>45</v>
      </c>
      <c r="B19" s="42">
        <f>SUM(B9:B18)</f>
        <v>165537.4</v>
      </c>
      <c r="C19" s="43">
        <f>SUM(C9:C18)</f>
        <v>171770.60700000002</v>
      </c>
      <c r="D19" s="25">
        <f t="shared" ref="D19:D23" si="1">C19/B19*100</f>
        <v>103.76543729694923</v>
      </c>
      <c r="E19" s="1">
        <f>SUM(E9:E18)</f>
        <v>131217.20000000001</v>
      </c>
    </row>
    <row r="20" spans="1:5" ht="48.75" customHeight="1" x14ac:dyDescent="0.3">
      <c r="A20" s="3" t="s">
        <v>6</v>
      </c>
      <c r="B20" s="23">
        <v>337792.5</v>
      </c>
      <c r="C20" s="18">
        <v>337792.5</v>
      </c>
      <c r="D20" s="18">
        <f t="shared" si="1"/>
        <v>100</v>
      </c>
    </row>
    <row r="21" spans="1:5" ht="34.5" x14ac:dyDescent="0.3">
      <c r="A21" s="3" t="s">
        <v>17</v>
      </c>
      <c r="B21" s="23">
        <v>2052.9</v>
      </c>
      <c r="C21" s="18">
        <v>2052.9</v>
      </c>
      <c r="D21" s="18">
        <f t="shared" si="1"/>
        <v>100</v>
      </c>
    </row>
    <row r="22" spans="1:5" ht="34.5" x14ac:dyDescent="0.3">
      <c r="A22" s="3" t="s">
        <v>28</v>
      </c>
      <c r="B22" s="21">
        <v>4387.8</v>
      </c>
      <c r="C22" s="19">
        <v>4381.7</v>
      </c>
      <c r="D22" s="18">
        <f t="shared" si="1"/>
        <v>99.860978166735023</v>
      </c>
    </row>
    <row r="23" spans="1:5" s="16" customFormat="1" ht="39.75" customHeight="1" x14ac:dyDescent="0.3">
      <c r="A23" s="20" t="s">
        <v>19</v>
      </c>
      <c r="B23" s="21">
        <v>643096.30200000003</v>
      </c>
      <c r="C23" s="19">
        <v>613505.30099999998</v>
      </c>
      <c r="D23" s="18">
        <f t="shared" si="1"/>
        <v>95.398667212364089</v>
      </c>
    </row>
    <row r="24" spans="1:5" s="24" customFormat="1" ht="21.75" customHeight="1" x14ac:dyDescent="0.3">
      <c r="A24" s="33" t="s">
        <v>46</v>
      </c>
      <c r="B24" s="41">
        <f>SUM(B19:B23)</f>
        <v>1152866.902</v>
      </c>
      <c r="C24" s="41">
        <f>SUM(C19:C23)</f>
        <v>1129503.0079999999</v>
      </c>
      <c r="D24" s="30">
        <f>C24/B24*100</f>
        <v>97.973409249630777</v>
      </c>
    </row>
    <row r="25" spans="1:5" s="24" customFormat="1" ht="21.75" customHeight="1" x14ac:dyDescent="0.3">
      <c r="A25" s="22" t="s">
        <v>24</v>
      </c>
      <c r="B25" s="21">
        <v>0</v>
      </c>
      <c r="C25" s="21">
        <v>3666.9</v>
      </c>
      <c r="D25" s="23"/>
    </row>
    <row r="26" spans="1:5" s="24" customFormat="1" ht="29.25" customHeight="1" x14ac:dyDescent="0.3">
      <c r="A26" s="22" t="s">
        <v>35</v>
      </c>
      <c r="B26" s="21">
        <v>105000</v>
      </c>
      <c r="C26" s="21">
        <v>98397.793000000005</v>
      </c>
      <c r="D26" s="27"/>
    </row>
    <row r="27" spans="1:5" s="24" customFormat="1" ht="21.75" customHeight="1" x14ac:dyDescent="0.3">
      <c r="A27" s="34"/>
      <c r="B27" s="35"/>
      <c r="C27" s="35"/>
      <c r="D27" s="35"/>
    </row>
    <row r="28" spans="1:5" x14ac:dyDescent="0.3">
      <c r="A28" s="4"/>
      <c r="B28" s="11"/>
      <c r="C28" s="11"/>
      <c r="D28" s="11"/>
    </row>
    <row r="29" spans="1:5" ht="29.25" customHeight="1" x14ac:dyDescent="0.3">
      <c r="A29" s="2" t="s">
        <v>7</v>
      </c>
      <c r="B29" s="15" t="s">
        <v>37</v>
      </c>
      <c r="C29" s="15" t="s">
        <v>34</v>
      </c>
      <c r="D29" s="15" t="s">
        <v>3</v>
      </c>
    </row>
    <row r="30" spans="1:5" ht="30" customHeight="1" x14ac:dyDescent="0.3">
      <c r="A30" s="3" t="s">
        <v>8</v>
      </c>
      <c r="B30" s="14">
        <v>127060</v>
      </c>
      <c r="C30" s="14">
        <v>126215.05</v>
      </c>
      <c r="D30" s="14">
        <f>C30/B30*100</f>
        <v>99.33499921297026</v>
      </c>
    </row>
    <row r="31" spans="1:5" x14ac:dyDescent="0.3">
      <c r="A31" s="12" t="s">
        <v>36</v>
      </c>
      <c r="B31" s="26">
        <v>2685</v>
      </c>
      <c r="C31" s="26">
        <v>2528.4189999999999</v>
      </c>
      <c r="D31" s="14">
        <f t="shared" ref="D31:D41" si="2">C31/B31*100</f>
        <v>94.168305400372432</v>
      </c>
    </row>
    <row r="32" spans="1:5" ht="21" customHeight="1" x14ac:dyDescent="0.3">
      <c r="A32" s="3" t="s">
        <v>9</v>
      </c>
      <c r="B32" s="14">
        <v>22200</v>
      </c>
      <c r="C32" s="14">
        <v>22050.576000000001</v>
      </c>
      <c r="D32" s="14">
        <f t="shared" si="2"/>
        <v>99.326918918918921</v>
      </c>
    </row>
    <row r="33" spans="1:9" ht="21.75" customHeight="1" x14ac:dyDescent="0.3">
      <c r="A33" s="3" t="s">
        <v>10</v>
      </c>
      <c r="B33" s="14">
        <v>1100</v>
      </c>
      <c r="C33" s="14">
        <v>965.91</v>
      </c>
      <c r="D33" s="14">
        <f t="shared" si="2"/>
        <v>87.81</v>
      </c>
    </row>
    <row r="34" spans="1:9" ht="21" customHeight="1" x14ac:dyDescent="0.3">
      <c r="A34" s="12" t="s">
        <v>20</v>
      </c>
      <c r="B34" s="26">
        <v>500</v>
      </c>
      <c r="C34" s="26">
        <v>468.59199999999998</v>
      </c>
      <c r="D34" s="14">
        <f t="shared" si="2"/>
        <v>93.718400000000003</v>
      </c>
    </row>
    <row r="35" spans="1:9" s="16" customFormat="1" ht="34.5" x14ac:dyDescent="0.3">
      <c r="A35" s="15" t="s">
        <v>30</v>
      </c>
      <c r="B35" s="14">
        <f>8709.7+8628+20952</f>
        <v>38289.699999999997</v>
      </c>
      <c r="C35" s="14">
        <f>8616.75+8543.574+19950.604</f>
        <v>37110.928</v>
      </c>
      <c r="D35" s="14">
        <f t="shared" si="2"/>
        <v>96.921438402494672</v>
      </c>
      <c r="I35" s="1"/>
    </row>
    <row r="36" spans="1:9" s="16" customFormat="1" ht="21" customHeight="1" x14ac:dyDescent="0.3">
      <c r="A36" s="15" t="s">
        <v>11</v>
      </c>
      <c r="B36" s="14">
        <v>211023.9</v>
      </c>
      <c r="C36" s="14">
        <v>206343.486</v>
      </c>
      <c r="D36" s="14">
        <f t="shared" si="2"/>
        <v>97.782045540813158</v>
      </c>
    </row>
    <row r="37" spans="1:9" s="16" customFormat="1" ht="21" customHeight="1" x14ac:dyDescent="0.3">
      <c r="A37" s="15" t="s">
        <v>12</v>
      </c>
      <c r="B37" s="14">
        <v>7270</v>
      </c>
      <c r="C37" s="14">
        <v>7052</v>
      </c>
      <c r="D37" s="14">
        <f t="shared" si="2"/>
        <v>97.001375515818438</v>
      </c>
    </row>
    <row r="38" spans="1:9" s="16" customFormat="1" ht="21" customHeight="1" x14ac:dyDescent="0.3">
      <c r="A38" s="15" t="s">
        <v>13</v>
      </c>
      <c r="B38" s="17">
        <v>5878</v>
      </c>
      <c r="C38" s="14">
        <v>5158.8</v>
      </c>
      <c r="D38" s="14">
        <f t="shared" si="2"/>
        <v>87.764545763865272</v>
      </c>
    </row>
    <row r="39" spans="1:9" s="16" customFormat="1" ht="34.5" x14ac:dyDescent="0.3">
      <c r="A39" s="15" t="s">
        <v>14</v>
      </c>
      <c r="B39" s="14">
        <v>899144.78399999999</v>
      </c>
      <c r="C39" s="14">
        <v>836382.51300000004</v>
      </c>
      <c r="D39" s="14">
        <f t="shared" si="2"/>
        <v>93.019781450458822</v>
      </c>
    </row>
    <row r="40" spans="1:9" x14ac:dyDescent="0.3">
      <c r="A40" s="3" t="s">
        <v>29</v>
      </c>
      <c r="B40" s="31">
        <v>21486.946</v>
      </c>
      <c r="C40" s="14">
        <v>21275.82</v>
      </c>
      <c r="D40" s="14">
        <f t="shared" si="2"/>
        <v>99.017422019862664</v>
      </c>
    </row>
    <row r="41" spans="1:9" s="16" customFormat="1" ht="34.5" x14ac:dyDescent="0.3">
      <c r="A41" s="15" t="s">
        <v>15</v>
      </c>
      <c r="B41" s="14">
        <f>8683.4+378</f>
        <v>9061.4</v>
      </c>
      <c r="C41" s="14">
        <f>8566.335+290</f>
        <v>8856.3349999999991</v>
      </c>
      <c r="D41" s="14">
        <f t="shared" si="2"/>
        <v>97.736939104332649</v>
      </c>
    </row>
    <row r="42" spans="1:9" x14ac:dyDescent="0.3">
      <c r="A42" s="2" t="s">
        <v>18</v>
      </c>
      <c r="B42" s="40">
        <f>SUM(B30:B41)</f>
        <v>1345699.73</v>
      </c>
      <c r="C42" s="40">
        <f>SUM(C30:C41)</f>
        <v>1274408.429</v>
      </c>
      <c r="D42" s="32">
        <f>C42/B42*100</f>
        <v>94.702287634404144</v>
      </c>
    </row>
    <row r="43" spans="1:9" ht="6.75" customHeight="1" x14ac:dyDescent="0.3"/>
    <row r="45" spans="1:9" x14ac:dyDescent="0.3">
      <c r="A45" s="1" t="s">
        <v>42</v>
      </c>
    </row>
  </sheetData>
  <mergeCells count="3">
    <mergeCell ref="B2:D2"/>
    <mergeCell ref="A4:D4"/>
    <mergeCell ref="A5:D5"/>
  </mergeCells>
  <pageMargins left="0.5" right="0.5" top="0.2" bottom="0.2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Եռամսյակ</vt:lpstr>
      <vt:lpstr>I կիսամյակ</vt:lpstr>
      <vt:lpstr>9 ամիս1</vt:lpstr>
      <vt:lpstr>Տարի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2023-03-14T12:13:33Z</dcterms:modified>
</cp:coreProperties>
</file>